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89\"/>
    </mc:Choice>
  </mc:AlternateContent>
  <xr:revisionPtr revIDLastSave="0" documentId="13_ncr:1_{D384F3B0-5B95-4196-8B8D-8874C8755F3E}" xr6:coauthVersionLast="47" xr6:coauthVersionMax="47" xr10:uidLastSave="{00000000-0000-0000-0000-000000000000}"/>
  <bookViews>
    <workbookView xWindow="36" yWindow="1944" windowWidth="17664" windowHeight="11280" tabRatio="796" xr2:uid="{00000000-000D-0000-FFFF-FFFF00000000}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Источники ЦИ" sheetId="6" r:id="rId6"/>
    <sheet name="Цена МАТ и ОБ по ТКП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0" i="2" l="1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6" i="2"/>
  <c r="G66" i="2"/>
  <c r="F66" i="2"/>
  <c r="E66" i="2"/>
  <c r="D66" i="2"/>
  <c r="H65" i="2"/>
  <c r="G65" i="2"/>
  <c r="F65" i="2"/>
  <c r="E65" i="2"/>
  <c r="D65" i="2"/>
  <c r="H64" i="2"/>
  <c r="G64" i="2"/>
  <c r="F64" i="2"/>
  <c r="E64" i="2"/>
  <c r="D64" i="2"/>
  <c r="H57" i="2"/>
  <c r="G57" i="2"/>
  <c r="F57" i="2"/>
  <c r="E57" i="2"/>
  <c r="D57" i="2"/>
  <c r="H56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<sst xmlns="http://schemas.openxmlformats.org/spreadsheetml/2006/main" count="227" uniqueCount="138">
  <si>
    <t>СВОДКА ЗАТРАТ</t>
  </si>
  <si>
    <t>P_0989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</si>
  <si>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</si>
  <si>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</si>
  <si>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</si>
  <si>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</si>
  <si>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</si>
  <si>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</si>
  <si>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</si>
  <si>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</si>
  <si>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</si>
  <si>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</si>
  <si>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</si>
  <si>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</si>
  <si>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</si>
  <si>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</si>
  <si>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</si>
  <si>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</si>
  <si>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</si>
  <si>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</si>
  <si>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</si>
  <si>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</si>
  <si>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</si>
  <si>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</si>
  <si>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</si>
  <si>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</si>
  <si>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</si>
  <si>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</si>
  <si>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</si>
  <si>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</si>
  <si>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</si>
  <si>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</si>
  <si>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</si>
  <si>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</si>
  <si>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</si>
  <si>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</si>
  <si>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</si>
  <si>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</si>
  <si>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</si>
  <si>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</si>
  <si>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</si>
  <si>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</si>
  <si>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Монтаж (реконструкция) КТП (киоск)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</si>
  <si>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</si>
  <si>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</si>
  <si>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</si>
  <si>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</si>
  <si>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</si>
  <si>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</si>
  <si>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</si>
  <si>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</si>
  <si>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</si>
  <si>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</si>
  <si>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</si>
  <si>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</si>
  <si>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</si>
  <si>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</si>
  <si>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</si>
  <si>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Итого по Главе 8</t>
  </si>
  <si>
    <t>Итого по Главам 1-8</t>
  </si>
  <si>
    <t>Глава 9. Прочие работы и затраты</t>
  </si>
  <si>
    <t>ОСР-553-09-01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</si>
  <si>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</si>
  <si>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</si>
  <si>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</si>
  <si>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</si>
  <si>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</si>
  <si>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</si>
  <si>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</si>
  <si>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</si>
  <si>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</si>
  <si>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</si>
  <si>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</si>
  <si>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</si>
  <si>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ОСР-553-12-01</t>
  </si>
  <si>
    <t>Проектно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</si>
  <si>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</si>
  <si>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</si>
  <si>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</si>
  <si>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</si>
  <si>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</si>
  <si>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</si>
  <si>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</si>
  <si>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</si>
  <si>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</si>
  <si>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</si>
  <si>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</si>
  <si>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</si>
  <si>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</si>
  <si>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</si>
  <si>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</si>
  <si>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</si>
  <si>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Реконструкция КТП СОК 355/100 кВА с заменой КТП Красноярский район Самарская область</t>
  </si>
  <si>
    <t>Наименование локальных сметных расчетов (смет), затрат</t>
  </si>
  <si>
    <t>ЛС-553-02</t>
  </si>
  <si>
    <t>Итого</t>
  </si>
  <si>
    <t>ОБЪЕКТНЫЙ СМЕТНЫЙ РАСЧЕТ № ОСР 553-09-01</t>
  </si>
  <si>
    <t>ЛС-553-09-02</t>
  </si>
  <si>
    <t>ПНР Замена КТП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</si>
  <si>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</si>
  <si>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</si>
  <si>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</si>
  <si>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</si>
  <si>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</si>
  <si>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</si>
  <si>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</si>
  <si>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</si>
  <si>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</si>
  <si>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</si>
  <si>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</si>
  <si>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553-02-01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</si>
  <si>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</si>
  <si>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</si>
  <si>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</si>
  <si>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</si>
  <si>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</si>
  <si>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"Реконструкия КТП СОК 355/100 кВА с заменой КТП" Красноярский район Самарская область</t>
  </si>
  <si>
    <t>ОСР 553-09-01</t>
  </si>
  <si>
    <t>ОСР 553-12-01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</si>
  <si>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</si>
  <si>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</si>
  <si>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</si>
  <si>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</si>
  <si>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</si>
  <si>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</si>
  <si>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</si>
  <si>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</si>
  <si>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</si>
  <si>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</si>
  <si>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</si>
  <si>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Комплектная однотрансформаторная подстанция мощностью 100кВА,напряжением 6/0,4кВ, исполнение В-В-В</t>
  </si>
  <si>
    <t>6/0,4</t>
  </si>
  <si>
    <t>Реконструкция КТП 10/0,4 кВ Хв 115/100кВА с заменой КТП 10/0,4/100 кВА</t>
  </si>
  <si>
    <t>Реконструкция КТП 10/0,4 кВ Хв 115/100кВА с заменой КТП 10/0,4/100 кВА</t>
  </si>
  <si>
    <t>Реконструкция КТП 10/0,4 кВ Хв 115/100кВА с заменой КТП 10/0,4/100 кВА</t>
  </si>
  <si>
    <t>Реконструкция КТП 10/0,4 кВ Хв 115/100кВА с заменой КТП 10/0,4/100 кВА</t>
  </si>
  <si>
    <t>Реконструкция КТП 10/0,4 кВ Хв 115/100кВА с заменой КТП 10/0,4/100 кВА</t>
  </si>
  <si>
    <t>Исх.№313 от 17.05.2024г. "ВЭМ" п.1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</si>
</sst>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4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25" zoomScale="90" zoomScaleNormal="90" workbookViewId="0">
      <selection activeCell="B47" sqref="B47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4" customWidth="1"/>
    <col min="9" max="9" width="14.886718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132</v>
      </c>
      <c r="B19" s="85"/>
      <c r="C19" s="85"/>
    </row>
    <row r="20" spans="1:9" ht="15.75" customHeight="1">
      <c r="A20" s="84" t="s">
        <v>3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7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17</v>
      </c>
      <c r="B29" s="53" t="s">
        <v>18</v>
      </c>
      <c r="C29" s="61">
        <f>ССР!H61*1.2</f>
        <v>348.953892653352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19</v>
      </c>
      <c r="C30" s="61">
        <f>C27+C28+C29</f>
        <v>348.953892653352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20</v>
      </c>
      <c r="B31" s="53" t="s">
        <v>21</v>
      </c>
      <c r="C31" s="61">
        <f>C30-ROUND(C30/1.2,5)</f>
        <v>58.158982653351899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22</v>
      </c>
      <c r="C32" s="65">
        <f>C30*I38</f>
        <v>404.78382851031301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50"/>
      <c r="B33" s="53" t="s">
        <v>23</v>
      </c>
      <c r="C33" s="61">
        <v>0.56499999999999995</v>
      </c>
      <c r="D33" s="57"/>
      <c r="E33" s="66"/>
      <c r="F33" s="67"/>
      <c r="G33" s="68"/>
      <c r="H33" s="60"/>
      <c r="I33" s="80"/>
    </row>
    <row r="34" spans="1:9" ht="15.6">
      <c r="A34" s="50"/>
      <c r="B34" s="53" t="s">
        <v>24</v>
      </c>
      <c r="C34" s="65">
        <f>C32*C33</f>
        <v>228.70286310832699</v>
      </c>
      <c r="D34" s="57"/>
      <c r="E34" s="66"/>
      <c r="F34" s="67"/>
      <c r="G34" s="68"/>
      <c r="H34" s="60"/>
      <c r="I34" s="80"/>
    </row>
    <row r="35" spans="1:9" ht="15.6">
      <c r="A35" s="86" t="s">
        <v>25</v>
      </c>
      <c r="B35" s="87"/>
      <c r="C35" s="88"/>
      <c r="D35" s="51"/>
      <c r="E35" s="69"/>
      <c r="F35" s="70"/>
      <c r="G35" s="59">
        <v>2024</v>
      </c>
      <c r="H35" s="60">
        <v>109.113503262205</v>
      </c>
      <c r="I35" s="80"/>
    </row>
    <row r="36" spans="1:9" ht="15.6">
      <c r="A36" s="50">
        <v>1</v>
      </c>
      <c r="B36" s="53" t="s">
        <v>8</v>
      </c>
      <c r="C36" s="54"/>
      <c r="D36" s="51"/>
      <c r="E36" s="71"/>
      <c r="F36" s="72"/>
      <c r="G36" s="59">
        <v>2025</v>
      </c>
      <c r="H36" s="60">
        <v>107.81631706396399</v>
      </c>
      <c r="I36" s="81">
        <f>(H36+100)/200</f>
        <v>1.0390815853198201</v>
      </c>
    </row>
    <row r="37" spans="1:9" ht="15.6">
      <c r="A37" s="55" t="s">
        <v>10</v>
      </c>
      <c r="B37" s="53" t="s">
        <v>11</v>
      </c>
      <c r="C37" s="73">
        <f>ССР!D70+ССР!E70</f>
        <v>1783.3080532548099</v>
      </c>
      <c r="D37" s="57"/>
      <c r="E37" s="71"/>
      <c r="F37" s="57"/>
      <c r="G37" s="59">
        <v>2026</v>
      </c>
      <c r="H37" s="60">
        <v>105.262896868962</v>
      </c>
      <c r="I37" s="81">
        <f>(H37+100)/200*H36/100</f>
        <v>1.1065344785145901</v>
      </c>
    </row>
    <row r="38" spans="1:9" ht="15.6">
      <c r="A38" s="55" t="s">
        <v>15</v>
      </c>
      <c r="B38" s="53" t="s">
        <v>16</v>
      </c>
      <c r="C38" s="73">
        <f>ССР!F70</f>
        <v>3772.2863130184301</v>
      </c>
      <c r="D38" s="57"/>
      <c r="E38" s="71"/>
      <c r="F38" s="57"/>
      <c r="G38" s="59">
        <v>2027</v>
      </c>
      <c r="H38" s="60">
        <v>104.420897989339</v>
      </c>
      <c r="I38" s="81">
        <f>(H38+100)/200*H37/100*H36/100</f>
        <v>1.1599922999352299</v>
      </c>
    </row>
    <row r="39" spans="1:9" ht="15.6">
      <c r="A39" s="55" t="s">
        <v>17</v>
      </c>
      <c r="B39" s="53" t="s">
        <v>18</v>
      </c>
      <c r="C39" s="73">
        <f>(ССР!G66-ССР!G61)*1.2</f>
        <v>149.473956733243</v>
      </c>
      <c r="D39" s="57"/>
      <c r="E39" s="71"/>
      <c r="F39" s="57"/>
      <c r="G39" s="59">
        <v>2028</v>
      </c>
      <c r="H39" s="60">
        <v>104.420897989339</v>
      </c>
      <c r="I39" s="81">
        <f>(H39+100)/200*H38/100*H37/100*H36/100</f>
        <v>1.2112743761995599</v>
      </c>
    </row>
    <row r="40" spans="1:9" ht="15.6">
      <c r="A40" s="50">
        <v>2</v>
      </c>
      <c r="B40" s="53" t="s">
        <v>19</v>
      </c>
      <c r="C40" s="73">
        <f>C37+C38+C39</f>
        <v>5705.0683230064897</v>
      </c>
      <c r="D40" s="62"/>
      <c r="E40" s="66"/>
      <c r="F40" s="67"/>
      <c r="G40" s="59">
        <v>2029</v>
      </c>
      <c r="H40" s="60">
        <v>104.420897989339</v>
      </c>
      <c r="I40" s="81">
        <f>(H40+100)/200*H39/100*H38/100*H37/100*H36/100</f>
        <v>1.26482358074235</v>
      </c>
    </row>
    <row r="41" spans="1:9" ht="15.6">
      <c r="A41" s="55" t="s">
        <v>20</v>
      </c>
      <c r="B41" s="53" t="s">
        <v>21</v>
      </c>
      <c r="C41" s="61">
        <f>C40-ROUND(C40/1.2,5)</f>
        <v>950.84472300648599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22</v>
      </c>
      <c r="C42" s="74">
        <f>C40*I39</f>
        <v>6910.4030741255501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23</v>
      </c>
      <c r="C43" s="61">
        <f>C33</f>
        <v>0.56499999999999995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24</v>
      </c>
      <c r="C44" s="65">
        <f>C42*C43</f>
        <v>3904.3777368809301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26</v>
      </c>
      <c r="C46" s="103">
        <f>C34+C44</f>
        <v>4133.08059998926</v>
      </c>
      <c r="D46" s="57"/>
      <c r="E46" s="66"/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27</v>
      </c>
      <c r="B48" s="52"/>
      <c r="C48" s="52"/>
      <c r="D48" s="51"/>
      <c r="E48" s="78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C52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28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133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29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30</v>
      </c>
      <c r="C18" s="92" t="s">
        <v>31</v>
      </c>
      <c r="D18" s="89" t="s">
        <v>32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33</v>
      </c>
      <c r="E19" s="2" t="s">
        <v>34</v>
      </c>
      <c r="F19" s="2" t="s">
        <v>35</v>
      </c>
      <c r="G19" s="2" t="s">
        <v>36</v>
      </c>
      <c r="H19" s="2" t="s">
        <v>37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38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39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40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41</v>
      </c>
      <c r="C25" s="42" t="s">
        <v>42</v>
      </c>
      <c r="D25" s="41">
        <v>1373.4156667254999</v>
      </c>
      <c r="E25" s="41">
        <v>3.8895111606770998</v>
      </c>
      <c r="F25" s="41">
        <v>3052.011580112</v>
      </c>
      <c r="G25" s="41">
        <v>0</v>
      </c>
      <c r="H25" s="41">
        <v>4429.3167579982</v>
      </c>
    </row>
    <row r="26" spans="1:8">
      <c r="A26" s="2"/>
      <c r="B26" s="33"/>
      <c r="C26" s="33" t="s">
        <v>43</v>
      </c>
      <c r="D26" s="41">
        <v>1373.4156667254999</v>
      </c>
      <c r="E26" s="41">
        <v>3.8895111606770998</v>
      </c>
      <c r="F26" s="41">
        <v>3052.011580112</v>
      </c>
      <c r="G26" s="41">
        <v>0</v>
      </c>
      <c r="H26" s="41">
        <v>4429.3167579982</v>
      </c>
    </row>
    <row r="27" spans="1:8">
      <c r="A27" s="2"/>
      <c r="B27" s="33"/>
      <c r="C27" s="44" t="s">
        <v>44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>
      <c r="A29" s="2"/>
      <c r="B29" s="33"/>
      <c r="C29" s="33" t="s">
        <v>45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>
      <c r="A30" s="39"/>
      <c r="B30" s="33"/>
      <c r="C30" s="40" t="s">
        <v>46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40" t="s">
        <v>47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2"/>
      <c r="B33" s="33"/>
      <c r="C33" s="44" t="s">
        <v>48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33" t="s">
        <v>49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1.5" customHeight="1">
      <c r="A36" s="2"/>
      <c r="B36" s="33"/>
      <c r="C36" s="44" t="s">
        <v>50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51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>
      <c r="A39" s="2"/>
      <c r="B39" s="33"/>
      <c r="C39" s="44" t="s">
        <v>52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>
      <c r="A41" s="2"/>
      <c r="B41" s="33"/>
      <c r="C41" s="33" t="s">
        <v>53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>
      <c r="A42" s="2"/>
      <c r="B42" s="33"/>
      <c r="C42" s="33" t="s">
        <v>54</v>
      </c>
      <c r="D42" s="41">
        <v>1373.4156667254999</v>
      </c>
      <c r="E42" s="41">
        <v>3.8895111606770998</v>
      </c>
      <c r="F42" s="41">
        <v>3052.011580112</v>
      </c>
      <c r="G42" s="41">
        <v>0</v>
      </c>
      <c r="H42" s="41">
        <v>4429.3167579982</v>
      </c>
    </row>
    <row r="43" spans="1:8">
      <c r="A43" s="2"/>
      <c r="B43" s="33"/>
      <c r="C43" s="44" t="s">
        <v>55</v>
      </c>
      <c r="D43" s="41"/>
      <c r="E43" s="41"/>
      <c r="F43" s="41"/>
      <c r="G43" s="41"/>
      <c r="H43" s="41"/>
    </row>
    <row r="44" spans="1:8" ht="31.2">
      <c r="A44" s="2">
        <v>2</v>
      </c>
      <c r="B44" s="2" t="s">
        <v>56</v>
      </c>
      <c r="C44" s="42" t="s">
        <v>57</v>
      </c>
      <c r="D44" s="41">
        <v>28.719976150417999</v>
      </c>
      <c r="E44" s="41">
        <v>8.1334930478664996E-2</v>
      </c>
      <c r="F44" s="41">
        <v>0</v>
      </c>
      <c r="G44" s="41">
        <v>0</v>
      </c>
      <c r="H44" s="41">
        <v>28.801311080897001</v>
      </c>
    </row>
    <row r="45" spans="1:8">
      <c r="A45" s="2"/>
      <c r="B45" s="33"/>
      <c r="C45" s="33" t="s">
        <v>58</v>
      </c>
      <c r="D45" s="41">
        <v>28.719976150417999</v>
      </c>
      <c r="E45" s="41">
        <v>8.1334930478664996E-2</v>
      </c>
      <c r="F45" s="41">
        <v>0</v>
      </c>
      <c r="G45" s="41">
        <v>0</v>
      </c>
      <c r="H45" s="41">
        <v>28.801311080897001</v>
      </c>
    </row>
    <row r="46" spans="1:8">
      <c r="A46" s="2"/>
      <c r="B46" s="33"/>
      <c r="C46" s="33" t="s">
        <v>59</v>
      </c>
      <c r="D46" s="41">
        <v>1402.1356428759</v>
      </c>
      <c r="E46" s="41">
        <v>3.9708460911558001</v>
      </c>
      <c r="F46" s="41">
        <v>3052.011580112</v>
      </c>
      <c r="G46" s="41">
        <v>0</v>
      </c>
      <c r="H46" s="41">
        <v>4458.1180690790998</v>
      </c>
    </row>
    <row r="47" spans="1:8">
      <c r="A47" s="2"/>
      <c r="B47" s="33"/>
      <c r="C47" s="33" t="s">
        <v>60</v>
      </c>
      <c r="D47" s="41"/>
      <c r="E47" s="41"/>
      <c r="F47" s="41"/>
      <c r="G47" s="41"/>
      <c r="H47" s="41"/>
    </row>
    <row r="48" spans="1:8">
      <c r="A48" s="2">
        <v>3</v>
      </c>
      <c r="B48" s="2" t="s">
        <v>61</v>
      </c>
      <c r="C48" s="48" t="s">
        <v>42</v>
      </c>
      <c r="D48" s="41">
        <v>0</v>
      </c>
      <c r="E48" s="41">
        <v>0</v>
      </c>
      <c r="F48" s="41">
        <v>0</v>
      </c>
      <c r="G48" s="41">
        <v>69.477961458869004</v>
      </c>
      <c r="H48" s="41">
        <v>69.477961458869004</v>
      </c>
    </row>
    <row r="49" spans="1:8" ht="31.2">
      <c r="A49" s="2">
        <v>4</v>
      </c>
      <c r="B49" s="2" t="s">
        <v>62</v>
      </c>
      <c r="C49" s="48" t="s">
        <v>63</v>
      </c>
      <c r="D49" s="41">
        <v>36.595740279063001</v>
      </c>
      <c r="E49" s="41">
        <v>0.10363908297917</v>
      </c>
      <c r="F49" s="41">
        <v>0</v>
      </c>
      <c r="G49" s="41">
        <v>0</v>
      </c>
      <c r="H49" s="41">
        <v>36.699379362042002</v>
      </c>
    </row>
    <row r="50" spans="1:8">
      <c r="A50" s="2">
        <v>5</v>
      </c>
      <c r="B50" s="2" t="s">
        <v>64</v>
      </c>
      <c r="C50" s="48" t="s">
        <v>65</v>
      </c>
      <c r="D50" s="41">
        <v>0</v>
      </c>
      <c r="E50" s="41">
        <v>0</v>
      </c>
      <c r="F50" s="41">
        <v>0</v>
      </c>
      <c r="G50" s="41">
        <v>31.902890144638999</v>
      </c>
      <c r="H50" s="41">
        <v>31.902890144638999</v>
      </c>
    </row>
    <row r="51" spans="1:8">
      <c r="A51" s="2">
        <v>6</v>
      </c>
      <c r="B51" s="2"/>
      <c r="C51" s="48" t="s">
        <v>66</v>
      </c>
      <c r="D51" s="41">
        <v>0</v>
      </c>
      <c r="E51" s="41">
        <v>0</v>
      </c>
      <c r="F51" s="41">
        <v>0</v>
      </c>
      <c r="G51" s="41">
        <v>3.7535873835567002</v>
      </c>
      <c r="H51" s="41">
        <v>3.7535873835567002</v>
      </c>
    </row>
    <row r="52" spans="1:8">
      <c r="A52" s="2">
        <v>7</v>
      </c>
      <c r="B52" s="2"/>
      <c r="C52" s="48" t="s">
        <v>67</v>
      </c>
      <c r="D52" s="41">
        <v>0</v>
      </c>
      <c r="E52" s="41">
        <v>0</v>
      </c>
      <c r="F52" s="41">
        <v>0</v>
      </c>
      <c r="G52" s="41">
        <v>7.3294282893405001</v>
      </c>
      <c r="H52" s="41">
        <v>7.3294282893405001</v>
      </c>
    </row>
    <row r="53" spans="1:8">
      <c r="A53" s="2"/>
      <c r="B53" s="33"/>
      <c r="C53" s="33" t="s">
        <v>68</v>
      </c>
      <c r="D53" s="41">
        <v>36.595740279063001</v>
      </c>
      <c r="E53" s="41">
        <v>0.10363908297917</v>
      </c>
      <c r="F53" s="41">
        <v>0</v>
      </c>
      <c r="G53" s="41">
        <v>112.46386727641</v>
      </c>
      <c r="H53" s="41">
        <v>149.16324663845</v>
      </c>
    </row>
    <row r="54" spans="1:8">
      <c r="A54" s="2"/>
      <c r="B54" s="33"/>
      <c r="C54" s="33" t="s">
        <v>69</v>
      </c>
      <c r="D54" s="41">
        <v>1438.731383155</v>
      </c>
      <c r="E54" s="41">
        <v>4.0744851741349004</v>
      </c>
      <c r="F54" s="41">
        <v>3052.011580112</v>
      </c>
      <c r="G54" s="41">
        <v>112.46386727641</v>
      </c>
      <c r="H54" s="41">
        <v>4607.2813157174996</v>
      </c>
    </row>
    <row r="55" spans="1:8" ht="31.5" customHeight="1">
      <c r="A55" s="2"/>
      <c r="B55" s="33"/>
      <c r="C55" s="33" t="s">
        <v>70</v>
      </c>
      <c r="D55" s="41"/>
      <c r="E55" s="41"/>
      <c r="F55" s="41"/>
      <c r="G55" s="41"/>
      <c r="H55" s="41"/>
    </row>
    <row r="56" spans="1:8">
      <c r="A56" s="2"/>
      <c r="B56" s="2"/>
      <c r="C56" s="48"/>
      <c r="D56" s="41"/>
      <c r="E56" s="41"/>
      <c r="F56" s="41"/>
      <c r="G56" s="41"/>
      <c r="H56" s="41">
        <f>SUM(D56:G56)</f>
        <v>0</v>
      </c>
    </row>
    <row r="57" spans="1:8">
      <c r="A57" s="2"/>
      <c r="B57" s="33"/>
      <c r="C57" s="33" t="s">
        <v>71</v>
      </c>
      <c r="D57" s="41">
        <f>SUM(D56:D56)</f>
        <v>0</v>
      </c>
      <c r="E57" s="41">
        <f>SUM(E56:E56)</f>
        <v>0</v>
      </c>
      <c r="F57" s="41">
        <f>SUM(F56:F56)</f>
        <v>0</v>
      </c>
      <c r="G57" s="41">
        <f>SUM(G56:G56)</f>
        <v>0</v>
      </c>
      <c r="H57" s="41">
        <f>SUM(D57:G57)</f>
        <v>0</v>
      </c>
    </row>
    <row r="58" spans="1:8">
      <c r="A58" s="2"/>
      <c r="B58" s="33"/>
      <c r="C58" s="33" t="s">
        <v>72</v>
      </c>
      <c r="D58" s="41">
        <v>1438.731383155</v>
      </c>
      <c r="E58" s="41">
        <v>4.0744851741349004</v>
      </c>
      <c r="F58" s="41">
        <v>3052.011580112</v>
      </c>
      <c r="G58" s="41">
        <v>112.46386727641</v>
      </c>
      <c r="H58" s="41">
        <v>4607.2813157174996</v>
      </c>
    </row>
    <row r="59" spans="1:8" ht="157.5" customHeight="1">
      <c r="A59" s="2"/>
      <c r="B59" s="33"/>
      <c r="C59" s="33" t="s">
        <v>73</v>
      </c>
      <c r="D59" s="41"/>
      <c r="E59" s="41"/>
      <c r="F59" s="41"/>
      <c r="G59" s="41"/>
      <c r="H59" s="41"/>
    </row>
    <row r="60" spans="1:8">
      <c r="A60" s="2">
        <v>8</v>
      </c>
      <c r="B60" s="2" t="s">
        <v>74</v>
      </c>
      <c r="C60" s="48" t="s">
        <v>75</v>
      </c>
      <c r="D60" s="41">
        <v>0</v>
      </c>
      <c r="E60" s="41">
        <v>0</v>
      </c>
      <c r="F60" s="41">
        <v>0</v>
      </c>
      <c r="G60" s="41">
        <v>290.79491054445998</v>
      </c>
      <c r="H60" s="41">
        <v>290.79491054445998</v>
      </c>
    </row>
    <row r="61" spans="1:8">
      <c r="A61" s="2"/>
      <c r="B61" s="33"/>
      <c r="C61" s="33" t="s">
        <v>76</v>
      </c>
      <c r="D61" s="41">
        <v>0</v>
      </c>
      <c r="E61" s="41">
        <v>0</v>
      </c>
      <c r="F61" s="41">
        <v>0</v>
      </c>
      <c r="G61" s="41">
        <v>290.79491054445998</v>
      </c>
      <c r="H61" s="41">
        <v>290.79491054445998</v>
      </c>
    </row>
    <row r="62" spans="1:8">
      <c r="A62" s="2"/>
      <c r="B62" s="33"/>
      <c r="C62" s="33" t="s">
        <v>77</v>
      </c>
      <c r="D62" s="41">
        <v>1438.731383155</v>
      </c>
      <c r="E62" s="41">
        <v>4.0744851741349004</v>
      </c>
      <c r="F62" s="41">
        <v>3052.011580112</v>
      </c>
      <c r="G62" s="41">
        <v>403.25877782087002</v>
      </c>
      <c r="H62" s="41">
        <v>4898.0762262620001</v>
      </c>
    </row>
    <row r="63" spans="1:8">
      <c r="A63" s="2"/>
      <c r="B63" s="33"/>
      <c r="C63" s="33" t="s">
        <v>78</v>
      </c>
      <c r="D63" s="41"/>
      <c r="E63" s="41"/>
      <c r="F63" s="41"/>
      <c r="G63" s="41"/>
      <c r="H63" s="41"/>
    </row>
    <row r="64" spans="1:8" ht="47.25" customHeight="1">
      <c r="A64" s="2">
        <v>9</v>
      </c>
      <c r="B64" s="2" t="s">
        <v>79</v>
      </c>
      <c r="C64" s="48" t="s">
        <v>80</v>
      </c>
      <c r="D64" s="41">
        <f>D62*3%</f>
        <v>43.161941494650002</v>
      </c>
      <c r="E64" s="41">
        <f>E62*3%</f>
        <v>0.122234555224047</v>
      </c>
      <c r="F64" s="41">
        <f>F62*3%</f>
        <v>91.560347403359998</v>
      </c>
      <c r="G64" s="41">
        <f>G62*3%</f>
        <v>12.0977633346261</v>
      </c>
      <c r="H64" s="41">
        <f>SUM(D64:G64)</f>
        <v>146.94228678786001</v>
      </c>
    </row>
    <row r="65" spans="1:8">
      <c r="A65" s="2"/>
      <c r="B65" s="33"/>
      <c r="C65" s="33" t="s">
        <v>81</v>
      </c>
      <c r="D65" s="41">
        <f>D64</f>
        <v>43.161941494650002</v>
      </c>
      <c r="E65" s="41">
        <f>E64</f>
        <v>0.122234555224047</v>
      </c>
      <c r="F65" s="41">
        <f>F64</f>
        <v>91.560347403359998</v>
      </c>
      <c r="G65" s="41">
        <f>G64</f>
        <v>12.0977633346261</v>
      </c>
      <c r="H65" s="41">
        <f>SUM(D65:G65)</f>
        <v>146.94228678786001</v>
      </c>
    </row>
    <row r="66" spans="1:8">
      <c r="A66" s="2"/>
      <c r="B66" s="33"/>
      <c r="C66" s="33" t="s">
        <v>82</v>
      </c>
      <c r="D66" s="41">
        <f>D65+D62</f>
        <v>1481.8933246496499</v>
      </c>
      <c r="E66" s="41">
        <f>E65+E62</f>
        <v>4.19671972935895</v>
      </c>
      <c r="F66" s="41">
        <f>F65+F62</f>
        <v>3143.5719275153601</v>
      </c>
      <c r="G66" s="41">
        <f>G65+G62</f>
        <v>415.35654115549602</v>
      </c>
      <c r="H66" s="41">
        <f>SUM(D66:G66)</f>
        <v>5045.0185130498703</v>
      </c>
    </row>
    <row r="67" spans="1:8">
      <c r="A67" s="2"/>
      <c r="B67" s="33"/>
      <c r="C67" s="33" t="s">
        <v>83</v>
      </c>
      <c r="D67" s="41"/>
      <c r="E67" s="41"/>
      <c r="F67" s="41"/>
      <c r="G67" s="41"/>
      <c r="H67" s="41"/>
    </row>
    <row r="68" spans="1:8">
      <c r="A68" s="2">
        <v>10</v>
      </c>
      <c r="B68" s="2" t="s">
        <v>84</v>
      </c>
      <c r="C68" s="48" t="s">
        <v>85</v>
      </c>
      <c r="D68" s="41">
        <f>D66*20%</f>
        <v>296.37866492992998</v>
      </c>
      <c r="E68" s="41">
        <f>E66*20%</f>
        <v>0.83934394587178995</v>
      </c>
      <c r="F68" s="41">
        <f>F66*20%</f>
        <v>628.71438550307198</v>
      </c>
      <c r="G68" s="41">
        <f>G66*20%</f>
        <v>83.071308231099195</v>
      </c>
      <c r="H68" s="41">
        <f>SUM(D68:G68)</f>
        <v>1009.00370260997</v>
      </c>
    </row>
    <row r="69" spans="1:8">
      <c r="A69" s="2"/>
      <c r="B69" s="33"/>
      <c r="C69" s="33" t="s">
        <v>86</v>
      </c>
      <c r="D69" s="41">
        <f>D68</f>
        <v>296.37866492992998</v>
      </c>
      <c r="E69" s="41">
        <f>E68</f>
        <v>0.83934394587178995</v>
      </c>
      <c r="F69" s="41">
        <f>F68</f>
        <v>628.71438550307198</v>
      </c>
      <c r="G69" s="41">
        <f>G68</f>
        <v>83.071308231099195</v>
      </c>
      <c r="H69" s="41">
        <f>SUM(D69:G69)</f>
        <v>1009.00370260997</v>
      </c>
    </row>
    <row r="70" spans="1:8">
      <c r="A70" s="2"/>
      <c r="B70" s="33"/>
      <c r="C70" s="33" t="s">
        <v>87</v>
      </c>
      <c r="D70" s="41">
        <f>D69+D66</f>
        <v>1778.2719895795799</v>
      </c>
      <c r="E70" s="41">
        <f>E69+E66</f>
        <v>5.0360636752307402</v>
      </c>
      <c r="F70" s="41">
        <f>F69+F66</f>
        <v>3772.2863130184301</v>
      </c>
      <c r="G70" s="41">
        <f>G69+G66</f>
        <v>498.42784938659503</v>
      </c>
      <c r="H70" s="41">
        <f>SUM(D70:G70)</f>
        <v>6054.0222156598402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5" t="s">
        <v>134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91</v>
      </c>
      <c r="C7" s="28" t="s">
        <v>92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93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94</v>
      </c>
      <c r="C13" s="3" t="s">
        <v>42</v>
      </c>
      <c r="D13" s="32">
        <v>1373.4156667254999</v>
      </c>
      <c r="E13" s="32">
        <v>3.8895111606770998</v>
      </c>
      <c r="F13" s="32">
        <v>3052.011580112</v>
      </c>
      <c r="G13" s="32">
        <v>0</v>
      </c>
      <c r="H13" s="32">
        <v>4429.3167579982</v>
      </c>
      <c r="J13" s="20"/>
    </row>
    <row r="14" spans="1:14">
      <c r="A14" s="2"/>
      <c r="B14" s="33"/>
      <c r="C14" s="33" t="s">
        <v>95</v>
      </c>
      <c r="D14" s="32">
        <v>1373.4156667254999</v>
      </c>
      <c r="E14" s="32">
        <v>3.8895111606770998</v>
      </c>
      <c r="F14" s="32">
        <v>3052.011580112</v>
      </c>
      <c r="G14" s="32">
        <v>0</v>
      </c>
      <c r="H14" s="32">
        <v>4429.3167579982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5" t="s">
        <v>135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91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93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97</v>
      </c>
      <c r="C13" s="3" t="s">
        <v>98</v>
      </c>
      <c r="D13" s="32">
        <v>0</v>
      </c>
      <c r="E13" s="32">
        <v>0</v>
      </c>
      <c r="F13" s="32">
        <v>0</v>
      </c>
      <c r="G13" s="32">
        <v>69.477961458869004</v>
      </c>
      <c r="H13" s="32">
        <v>69.477961458869004</v>
      </c>
      <c r="J13" s="20"/>
    </row>
    <row r="14" spans="1:14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69.477961458869004</v>
      </c>
      <c r="H14" s="32">
        <v>69.477961458869004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5" t="s">
        <v>136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91</v>
      </c>
      <c r="C7" s="28" t="s">
        <v>100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93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100</v>
      </c>
      <c r="D13" s="32">
        <v>0</v>
      </c>
      <c r="E13" s="32">
        <v>0</v>
      </c>
      <c r="F13" s="32">
        <v>0</v>
      </c>
      <c r="G13" s="32">
        <v>291.62444384474998</v>
      </c>
      <c r="H13" s="32">
        <v>291.62444384474998</v>
      </c>
      <c r="J13" s="20"/>
    </row>
    <row r="14" spans="1:14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291.62444384474998</v>
      </c>
      <c r="H14" s="32">
        <v>291.62444384474998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102</v>
      </c>
      <c r="B1" s="10" t="s">
        <v>103</v>
      </c>
      <c r="C1" s="10" t="s">
        <v>104</v>
      </c>
      <c r="D1" s="10" t="s">
        <v>105</v>
      </c>
      <c r="E1" s="10" t="s">
        <v>106</v>
      </c>
      <c r="F1" s="10" t="s">
        <v>107</v>
      </c>
      <c r="G1" s="10" t="s">
        <v>108</v>
      </c>
      <c r="H1" s="10" t="s">
        <v>109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92</v>
      </c>
      <c r="B3" s="94"/>
      <c r="C3" s="11"/>
      <c r="D3" s="12">
        <v>4429.3167579982</v>
      </c>
      <c r="E3" s="13"/>
      <c r="F3" s="13"/>
      <c r="G3" s="13"/>
      <c r="H3" s="14"/>
    </row>
    <row r="4" spans="1:8">
      <c r="A4" s="99" t="s">
        <v>110</v>
      </c>
      <c r="B4" s="15" t="s">
        <v>111</v>
      </c>
      <c r="C4" s="11"/>
      <c r="D4" s="12">
        <v>1373.4156667254999</v>
      </c>
      <c r="E4" s="13"/>
      <c r="F4" s="13"/>
      <c r="G4" s="13"/>
      <c r="H4" s="14"/>
    </row>
    <row r="5" spans="1:8">
      <c r="A5" s="99"/>
      <c r="B5" s="15" t="s">
        <v>112</v>
      </c>
      <c r="C5" s="10"/>
      <c r="D5" s="12">
        <v>3.8895111606770998</v>
      </c>
      <c r="E5" s="13"/>
      <c r="F5" s="13"/>
      <c r="G5" s="13"/>
      <c r="H5" s="16"/>
    </row>
    <row r="6" spans="1:8">
      <c r="A6" s="100"/>
      <c r="B6" s="15" t="s">
        <v>113</v>
      </c>
      <c r="C6" s="10"/>
      <c r="D6" s="12">
        <v>3052.011580112</v>
      </c>
      <c r="E6" s="13"/>
      <c r="F6" s="13"/>
      <c r="G6" s="13"/>
      <c r="H6" s="16"/>
    </row>
    <row r="7" spans="1:8">
      <c r="A7" s="100"/>
      <c r="B7" s="15" t="s">
        <v>114</v>
      </c>
      <c r="C7" s="10"/>
      <c r="D7" s="12">
        <v>0</v>
      </c>
      <c r="E7" s="13"/>
      <c r="F7" s="13"/>
      <c r="G7" s="13"/>
      <c r="H7" s="16"/>
    </row>
    <row r="8" spans="1:8">
      <c r="A8" s="95" t="s">
        <v>42</v>
      </c>
      <c r="B8" s="96"/>
      <c r="C8" s="99" t="s">
        <v>42</v>
      </c>
      <c r="D8" s="17">
        <v>4429.3167579982</v>
      </c>
      <c r="E8" s="13">
        <v>1</v>
      </c>
      <c r="F8" s="13" t="s">
        <v>115</v>
      </c>
      <c r="G8" s="17">
        <v>4429.3167579982</v>
      </c>
      <c r="H8" s="16"/>
    </row>
    <row r="9" spans="1:8">
      <c r="A9" s="101">
        <v>1</v>
      </c>
      <c r="B9" s="15" t="s">
        <v>111</v>
      </c>
      <c r="C9" s="99"/>
      <c r="D9" s="17">
        <v>1373.4156667254999</v>
      </c>
      <c r="E9" s="13"/>
      <c r="F9" s="13"/>
      <c r="G9" s="13"/>
      <c r="H9" s="100" t="s">
        <v>116</v>
      </c>
    </row>
    <row r="10" spans="1:8">
      <c r="A10" s="99"/>
      <c r="B10" s="15" t="s">
        <v>112</v>
      </c>
      <c r="C10" s="99"/>
      <c r="D10" s="17">
        <v>3.8895111606770998</v>
      </c>
      <c r="E10" s="13"/>
      <c r="F10" s="13"/>
      <c r="G10" s="13"/>
      <c r="H10" s="100"/>
    </row>
    <row r="11" spans="1:8">
      <c r="A11" s="99"/>
      <c r="B11" s="15" t="s">
        <v>113</v>
      </c>
      <c r="C11" s="99"/>
      <c r="D11" s="17">
        <v>3052.011580112</v>
      </c>
      <c r="E11" s="13"/>
      <c r="F11" s="13"/>
      <c r="G11" s="13"/>
      <c r="H11" s="100"/>
    </row>
    <row r="12" spans="1:8">
      <c r="A12" s="99"/>
      <c r="B12" s="15" t="s">
        <v>114</v>
      </c>
      <c r="C12" s="99"/>
      <c r="D12" s="17">
        <v>0</v>
      </c>
      <c r="E12" s="13"/>
      <c r="F12" s="13"/>
      <c r="G12" s="13"/>
      <c r="H12" s="100"/>
    </row>
    <row r="13" spans="1:8" ht="24.6">
      <c r="A13" s="97"/>
      <c r="B13" s="94"/>
      <c r="C13" s="10"/>
      <c r="D13" s="12">
        <v>69.477961458869004</v>
      </c>
      <c r="E13" s="13"/>
      <c r="F13" s="13"/>
      <c r="G13" s="13"/>
      <c r="H13" s="16"/>
    </row>
    <row r="14" spans="1:8">
      <c r="A14" s="99" t="s">
        <v>117</v>
      </c>
      <c r="B14" s="15" t="s">
        <v>111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112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113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114</v>
      </c>
      <c r="C17" s="10"/>
      <c r="D17" s="12">
        <v>69.477961458869004</v>
      </c>
      <c r="E17" s="13"/>
      <c r="F17" s="13"/>
      <c r="G17" s="13"/>
      <c r="H17" s="16"/>
    </row>
    <row r="18" spans="1:8">
      <c r="A18" s="95" t="s">
        <v>98</v>
      </c>
      <c r="B18" s="96"/>
      <c r="C18" s="99" t="s">
        <v>42</v>
      </c>
      <c r="D18" s="17">
        <v>69.477961458869004</v>
      </c>
      <c r="E18" s="13">
        <v>1</v>
      </c>
      <c r="F18" s="13" t="s">
        <v>115</v>
      </c>
      <c r="G18" s="17">
        <v>69.477961458869004</v>
      </c>
      <c r="H18" s="16"/>
    </row>
    <row r="19" spans="1:8">
      <c r="A19" s="101">
        <v>1</v>
      </c>
      <c r="B19" s="15" t="s">
        <v>111</v>
      </c>
      <c r="C19" s="99"/>
      <c r="D19" s="17">
        <v>0</v>
      </c>
      <c r="E19" s="13"/>
      <c r="F19" s="13"/>
      <c r="G19" s="13"/>
      <c r="H19" s="100" t="s">
        <v>116</v>
      </c>
    </row>
    <row r="20" spans="1:8">
      <c r="A20" s="99"/>
      <c r="B20" s="15" t="s">
        <v>112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113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114</v>
      </c>
      <c r="C22" s="99"/>
      <c r="D22" s="17">
        <v>69.477961458869004</v>
      </c>
      <c r="E22" s="13"/>
      <c r="F22" s="13"/>
      <c r="G22" s="13"/>
      <c r="H22" s="100"/>
    </row>
    <row r="23" spans="1:8" ht="24.6">
      <c r="A23" s="97" t="s">
        <v>100</v>
      </c>
      <c r="B23" s="94"/>
      <c r="C23" s="10"/>
      <c r="D23" s="12">
        <v>291.62444384474998</v>
      </c>
      <c r="E23" s="13"/>
      <c r="F23" s="13"/>
      <c r="G23" s="13"/>
      <c r="H23" s="16"/>
    </row>
    <row r="24" spans="1:8">
      <c r="A24" s="99" t="s">
        <v>118</v>
      </c>
      <c r="B24" s="15" t="s">
        <v>111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112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113</v>
      </c>
      <c r="C26" s="10"/>
      <c r="D26" s="12">
        <v>0</v>
      </c>
      <c r="E26" s="13"/>
      <c r="F26" s="13"/>
      <c r="G26" s="13"/>
      <c r="H26" s="16"/>
    </row>
    <row r="27" spans="1:8">
      <c r="A27" s="99"/>
      <c r="B27" s="15" t="s">
        <v>114</v>
      </c>
      <c r="C27" s="10"/>
      <c r="D27" s="12">
        <v>291.62444384474998</v>
      </c>
      <c r="E27" s="13"/>
      <c r="F27" s="13"/>
      <c r="G27" s="13"/>
      <c r="H27" s="16"/>
    </row>
    <row r="28" spans="1:8">
      <c r="A28" s="95" t="s">
        <v>100</v>
      </c>
      <c r="B28" s="96"/>
      <c r="C28" s="99" t="s">
        <v>42</v>
      </c>
      <c r="D28" s="17">
        <v>291.62444384474998</v>
      </c>
      <c r="E28" s="13">
        <v>1</v>
      </c>
      <c r="F28" s="13" t="s">
        <v>115</v>
      </c>
      <c r="G28" s="17">
        <v>291.62444384474998</v>
      </c>
      <c r="H28" s="16"/>
    </row>
    <row r="29" spans="1:8">
      <c r="A29" s="101">
        <v>1</v>
      </c>
      <c r="B29" s="15" t="s">
        <v>111</v>
      </c>
      <c r="C29" s="99"/>
      <c r="D29" s="17">
        <v>0</v>
      </c>
      <c r="E29" s="13"/>
      <c r="F29" s="13"/>
      <c r="G29" s="13"/>
      <c r="H29" s="100" t="s">
        <v>116</v>
      </c>
    </row>
    <row r="30" spans="1:8">
      <c r="A30" s="99"/>
      <c r="B30" s="15" t="s">
        <v>112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113</v>
      </c>
      <c r="C31" s="99"/>
      <c r="D31" s="17">
        <v>0</v>
      </c>
      <c r="E31" s="13"/>
      <c r="F31" s="13"/>
      <c r="G31" s="13"/>
      <c r="H31" s="100"/>
    </row>
    <row r="32" spans="1:8">
      <c r="A32" s="99"/>
      <c r="B32" s="15" t="s">
        <v>114</v>
      </c>
      <c r="C32" s="99"/>
      <c r="D32" s="17">
        <v>291.62444384474998</v>
      </c>
      <c r="E32" s="13"/>
      <c r="F32" s="13"/>
      <c r="G32" s="13"/>
      <c r="H32" s="100"/>
    </row>
    <row r="33" spans="1:8">
      <c r="A33" s="18"/>
      <c r="C33" s="18"/>
      <c r="D33" s="7"/>
      <c r="E33" s="7"/>
      <c r="F33" s="7"/>
      <c r="G33" s="7"/>
      <c r="H33" s="19"/>
    </row>
    <row r="35" spans="1:8">
      <c r="A35" s="98" t="s">
        <v>119</v>
      </c>
      <c r="B35" s="98"/>
      <c r="C35" s="98"/>
      <c r="D35" s="98"/>
      <c r="E35" s="98"/>
      <c r="F35" s="98"/>
      <c r="G35" s="98"/>
      <c r="H35" s="98"/>
    </row>
    <row r="36" spans="1:8">
      <c r="A36" s="98" t="s">
        <v>120</v>
      </c>
      <c r="B36" s="98"/>
      <c r="C36" s="98"/>
      <c r="D36" s="98"/>
      <c r="E36" s="98"/>
      <c r="F36" s="98"/>
      <c r="G36" s="98"/>
      <c r="H36" s="98"/>
    </row>
  </sheetData>
  <mergeCells count="20">
    <mergeCell ref="A28:B28"/>
    <mergeCell ref="A35:H35"/>
    <mergeCell ref="A36:H36"/>
    <mergeCell ref="A4:A7"/>
    <mergeCell ref="A9:A12"/>
    <mergeCell ref="A14:A17"/>
    <mergeCell ref="A19:A22"/>
    <mergeCell ref="A24:A27"/>
    <mergeCell ref="A29:A32"/>
    <mergeCell ref="C8:C12"/>
    <mergeCell ref="C18:C22"/>
    <mergeCell ref="C28:C32"/>
    <mergeCell ref="H9:H12"/>
    <mergeCell ref="H19:H22"/>
    <mergeCell ref="H29:H32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4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121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122</v>
      </c>
      <c r="B3" s="2" t="s">
        <v>123</v>
      </c>
      <c r="C3" s="2" t="s">
        <v>124</v>
      </c>
      <c r="D3" s="2" t="s">
        <v>125</v>
      </c>
      <c r="E3" s="2" t="s">
        <v>126</v>
      </c>
      <c r="F3" s="2" t="s">
        <v>127</v>
      </c>
      <c r="G3" s="2" t="s">
        <v>128</v>
      </c>
      <c r="H3" s="2" t="s">
        <v>129</v>
      </c>
    </row>
    <row r="4" spans="1:8" ht="39" customHeight="1">
      <c r="A4" s="3" t="s">
        <v>130</v>
      </c>
      <c r="B4" s="4" t="s">
        <v>115</v>
      </c>
      <c r="C4" s="5">
        <v>1</v>
      </c>
      <c r="D4" s="5">
        <v>3052.010419532</v>
      </c>
      <c r="E4" s="4" t="s">
        <v>131</v>
      </c>
      <c r="F4" s="3" t="s">
        <v>130</v>
      </c>
      <c r="G4" s="5">
        <v>3052.010419532</v>
      </c>
      <c r="H4" s="6" t="s">
        <v>137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553-02-01</vt:lpstr>
      <vt:lpstr>ОСР 553-09-01</vt:lpstr>
      <vt:lpstr>ОСР 553-12-01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2025-11-10T11:48:30Z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B76E7637856446BF99EE898044D9613E_12</vt:lpwstr>
  </property>
  <property fmtid="{D5CDD505-2E9C-101B-9397-08002B2CF9AE}" pid="3" name="KSOProductBuildVer">
    <vt:lpwstr>1049-12.2.0.20795</vt:lpwstr>
  </property>
</Properties>
</file>